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<sst xmlns="http://schemas.openxmlformats.org/spreadsheetml/2006/main" count="166" uniqueCount="119">
  <si>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</si>
  <si>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</si>
  <si>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</si>
  <si>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</si>
  <si>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</si>
  <si>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</si>
  <si>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</si>
  <si>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</si>
  <si>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</si>
  <si>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</si>
  <si>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</si>
  <si>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</si>
  <si>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</si>
  <si>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</si>
  <si>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</si>
  <si>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</si>
  <si>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</si>
  <si>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</si>
  <si>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</si>
  <si>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</si>
  <si>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</si>
  <si>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</si>
  <si>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</si>
  <si>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</si>
  <si>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</si>
  <si>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</si>
  <si>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</si>
  <si>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</si>
  <si>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</si>
  <si>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</si>
  <si>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</si>
  <si>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</si>
  <si>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</si>
  <si>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</si>
  <si>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</si>
  <si>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</si>
  <si>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</si>
  <si>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</si>
  <si>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</si>
  <si>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</si>
  <si>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</si>
  <si>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</si>
  <si>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</si>
  <si>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</si>
  <si>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</si>
  <si>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</si>
  <si>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</si>
  <si>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</si>
  <si>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</si>
  <si>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</si>
  <si>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</si>
  <si>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</si>
  <si>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</si>
  <si>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</si>
  <si>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</si>
  <si>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</si>
  <si>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</si>
  <si>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</si>
  <si>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</si>
  <si>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</si>
  <si>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</si>
  <si>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</si>
  <si>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</si>
  <si>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</si>
  <si>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</si>
  <si>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</si>
  <si>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</si>
  <si>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</si>
  <si>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</si>
  <si>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</si>
  <si>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</si>
  <si>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</si>
  <si>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</si>
  <si>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</si>
  <si>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</si>
  <si>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</si>
  <si>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</si>
  <si>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</si>
  <si>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</si>
  <si>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</si>
  <si>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</si>
  <si>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</si>
  <si>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</si>
  <si>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</si>
  <si>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</si>
  <si>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</si>
  <si>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</si>
  <si>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</si>
  <si>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</si>
  <si>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</si>
  <si>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</si>
  <si>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</si>
  <si>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</si>
  <si>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</si>
  <si>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</si>
  <si>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</si>
  <si>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</si>
  <si>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</si>
  <si>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</si>
  <si>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</si>
  <si>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</si>
  <si>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</si>
  <si>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</si>
  <si>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</si>
  <si>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</si>
  <si>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</si>
  <si>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</si>
  <si>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</si>
  <si>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</si>
  <si>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</si>
  <si>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</si>
  <si>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</si>
  <si>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</si>
  <si>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</si>
  <si>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</si>
  <si>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</si>
  <si>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</si>
  <si>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</si>
  <si>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17.04.2015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</si>
</sst>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36990816"/>
        <c:axId val="64481889"/>
      </c:bar3DChart>
      <c:catAx>
        <c:axId val="36990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81889"/>
        <c:crosses val="autoZero"/>
        <c:auto val="1"/>
        <c:lblOffset val="100"/>
        <c:tickLblSkip val="1"/>
        <c:noMultiLvlLbl val="0"/>
      </c:catAx>
      <c:valAx>
        <c:axId val="64481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0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43466090"/>
        <c:axId val="55650491"/>
      </c:bar3DChart>
      <c:catAx>
        <c:axId val="4346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50491"/>
        <c:crosses val="autoZero"/>
        <c:auto val="1"/>
        <c:lblOffset val="100"/>
        <c:tickLblSkip val="1"/>
        <c:noMultiLvlLbl val="0"/>
      </c:catAx>
      <c:valAx>
        <c:axId val="55650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66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31092372"/>
        <c:axId val="11395893"/>
      </c:bar3DChart>
      <c:catAx>
        <c:axId val="3109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95893"/>
        <c:crosses val="autoZero"/>
        <c:auto val="1"/>
        <c:lblOffset val="100"/>
        <c:tickLblSkip val="1"/>
        <c:noMultiLvlLbl val="0"/>
      </c:catAx>
      <c:valAx>
        <c:axId val="11395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923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35454174"/>
        <c:axId val="50652111"/>
      </c:bar3DChart>
      <c:catAx>
        <c:axId val="3545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52111"/>
        <c:crosses val="autoZero"/>
        <c:auto val="1"/>
        <c:lblOffset val="100"/>
        <c:tickLblSkip val="1"/>
        <c:noMultiLvlLbl val="0"/>
      </c:catAx>
      <c:valAx>
        <c:axId val="5065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4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53215816"/>
        <c:axId val="9180297"/>
      </c:bar3DChart>
      <c:catAx>
        <c:axId val="532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80297"/>
        <c:crosses val="autoZero"/>
        <c:auto val="1"/>
        <c:lblOffset val="100"/>
        <c:tickLblSkip val="2"/>
        <c:noMultiLvlLbl val="0"/>
      </c:catAx>
      <c:valAx>
        <c:axId val="9180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5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15513810"/>
        <c:axId val="5406563"/>
      </c:bar3DChart>
      <c:catAx>
        <c:axId val="15513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6563"/>
        <c:crosses val="autoZero"/>
        <c:auto val="1"/>
        <c:lblOffset val="100"/>
        <c:tickLblSkip val="1"/>
        <c:noMultiLvlLbl val="0"/>
      </c:catAx>
      <c:valAx>
        <c:axId val="5406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138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48659068"/>
        <c:axId val="35278429"/>
      </c:bar3DChart>
      <c:catAx>
        <c:axId val="4865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278429"/>
        <c:crosses val="autoZero"/>
        <c:auto val="1"/>
        <c:lblOffset val="100"/>
        <c:tickLblSkip val="1"/>
        <c:noMultiLvlLbl val="0"/>
      </c:catAx>
      <c:valAx>
        <c:axId val="3527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9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49070406"/>
        <c:axId val="38980471"/>
      </c:bar3DChart>
      <c:catAx>
        <c:axId val="4907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80471"/>
        <c:crosses val="autoZero"/>
        <c:auto val="1"/>
        <c:lblOffset val="100"/>
        <c:tickLblSkip val="1"/>
        <c:noMultiLvlLbl val="0"/>
      </c:catAx>
      <c:valAx>
        <c:axId val="38980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0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15279920"/>
        <c:axId val="3301553"/>
      </c:bar3DChart>
      <c:catAx>
        <c:axId val="15279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1553"/>
        <c:crosses val="autoZero"/>
        <c:auto val="1"/>
        <c:lblOffset val="100"/>
        <c:tickLblSkip val="1"/>
        <c:noMultiLvlLbl val="0"/>
      </c:catAx>
      <c:valAx>
        <c:axId val="3301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799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1" sqref="D161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104</v>
      </c>
      <c r="D3" s="151" t="s">
        <v>29</v>
      </c>
      <c r="E3" s="151" t="s">
        <v>28</v>
      </c>
      <c r="F3" s="151" t="s">
        <v>116</v>
      </c>
      <c r="G3" s="151" t="s">
        <v>105</v>
      </c>
      <c r="H3" s="151" t="s">
        <v>117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f>114258.5-70.7</f>
        <v>114187.8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</f>
        <v>94224.00000000001</v>
      </c>
      <c r="E6" s="3">
        <f>D6/D144*100</f>
        <v>38.12774883855312</v>
      </c>
      <c r="F6" s="3">
        <f>D6/B6*100</f>
        <v>82.51669617945176</v>
      </c>
      <c r="G6" s="3">
        <f aca="true" t="shared" si="0" ref="G6:G43">D6/C6*100</f>
        <v>27.91751084268668</v>
      </c>
      <c r="H6" s="3">
        <f>B6-D6</f>
        <v>19963.79999999999</v>
      </c>
      <c r="I6" s="3">
        <f aca="true" t="shared" si="1" ref="I6:I43">C6-D6</f>
        <v>243284.59999999998</v>
      </c>
    </row>
    <row r="7" spans="1:9" s="44" customFormat="1" ht="18.75">
      <c r="A7" s="119" t="s">
        <v>107</v>
      </c>
      <c r="B7" s="120">
        <v>53092.9</v>
      </c>
      <c r="C7" s="121">
        <v>179936.4</v>
      </c>
      <c r="D7" s="122">
        <f>17278.1+34.8+43.3+5046.6+1441.7+293+463.5+4876.3+308.3+631.3+5138.7+0.1+2292.2+271.4+1820.7+4384.3</f>
        <v>44324.29999999999</v>
      </c>
      <c r="E7" s="123">
        <f>D7/D6*100</f>
        <v>47.04141195449141</v>
      </c>
      <c r="F7" s="108">
        <f>D7/B7*100</f>
        <v>83.48442070408659</v>
      </c>
      <c r="G7" s="108">
        <f>D7/C7*100</f>
        <v>24.633314882369543</v>
      </c>
      <c r="H7" s="108">
        <f>B7-D7</f>
        <v>8768.600000000013</v>
      </c>
      <c r="I7" s="108">
        <f t="shared" si="1"/>
        <v>135612.1</v>
      </c>
    </row>
    <row r="8" spans="1:9" ht="18">
      <c r="A8" s="29" t="s">
        <v>3</v>
      </c>
      <c r="B8" s="49">
        <f>81208.5-40.4</f>
        <v>81168.1</v>
      </c>
      <c r="C8" s="50">
        <v>251964.7</v>
      </c>
      <c r="D8" s="51">
        <f>2656.8+4544.7+5310.3+304.5+4240.2+2115.7+0.5+13.7+8260.2+9928.8+1441.7+7980.3+10682.7+0.1+0.1+1665.8+5183.3+3109.4</f>
        <v>67438.8</v>
      </c>
      <c r="E8" s="1">
        <f>D8/D6*100</f>
        <v>71.5728476821192</v>
      </c>
      <c r="F8" s="1">
        <f>D8/B8*100</f>
        <v>83.08535003283309</v>
      </c>
      <c r="G8" s="1">
        <f t="shared" si="0"/>
        <v>26.76517782054391</v>
      </c>
      <c r="H8" s="1">
        <f>B8-D8</f>
        <v>13729.300000000003</v>
      </c>
      <c r="I8" s="1">
        <f t="shared" si="1"/>
        <v>184525.90000000002</v>
      </c>
    </row>
    <row r="9" spans="1:9" ht="18">
      <c r="A9" s="29" t="s">
        <v>2</v>
      </c>
      <c r="B9" s="49">
        <v>14.6</v>
      </c>
      <c r="C9" s="50">
        <v>45.2</v>
      </c>
      <c r="D9" s="51">
        <f>0.3+0.2+0.7</f>
        <v>1.2</v>
      </c>
      <c r="E9" s="12">
        <f>D9/D6*100</f>
        <v>0.0012735608762098826</v>
      </c>
      <c r="F9" s="149">
        <f>D9/B9*100</f>
        <v>8.21917808219178</v>
      </c>
      <c r="G9" s="1">
        <f t="shared" si="0"/>
        <v>2.654867256637168</v>
      </c>
      <c r="H9" s="1">
        <f aca="true" t="shared" si="2" ref="H9:H43">B9-D9</f>
        <v>13.4</v>
      </c>
      <c r="I9" s="1">
        <f t="shared" si="1"/>
        <v>44</v>
      </c>
    </row>
    <row r="10" spans="1:9" ht="18">
      <c r="A10" s="29" t="s">
        <v>1</v>
      </c>
      <c r="B10" s="49">
        <f>8148.8-977.4</f>
        <v>7171.400000000001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</f>
        <v>5642.1</v>
      </c>
      <c r="E10" s="1">
        <f>D10/D6*100</f>
        <v>5.987964849719816</v>
      </c>
      <c r="F10" s="1">
        <f aca="true" t="shared" si="3" ref="F10:F41">D10/B10*100</f>
        <v>78.6750146414926</v>
      </c>
      <c r="G10" s="1">
        <f t="shared" si="0"/>
        <v>25.518779172848</v>
      </c>
      <c r="H10" s="1">
        <f t="shared" si="2"/>
        <v>1529.3000000000002</v>
      </c>
      <c r="I10" s="1">
        <f t="shared" si="1"/>
        <v>16467.5</v>
      </c>
    </row>
    <row r="11" spans="1:9" ht="18">
      <c r="A11" s="29" t="s">
        <v>0</v>
      </c>
      <c r="B11" s="49">
        <f>22971.7+1017.8</f>
        <v>23989.5</v>
      </c>
      <c r="C11" s="50">
        <v>59404.7</v>
      </c>
      <c r="D11" s="56">
        <f>710.3+17.9+0.2+17+333.3+17.1+16+76.8+12.9+141.2+71+247.3+17.2+2.5+2414.8+355.4+677.9+3904.9+275.6+783.8+1761.8+627.5+1607.1+421.9+578.4+120.9-0.2+227.1+1199.6+183.7+71.5+3136.7</f>
        <v>20029.1</v>
      </c>
      <c r="E11" s="1">
        <f>D11/D6*100</f>
        <v>21.256898454746132</v>
      </c>
      <c r="F11" s="1">
        <f t="shared" si="3"/>
        <v>83.49111069426208</v>
      </c>
      <c r="G11" s="1">
        <f t="shared" si="0"/>
        <v>33.716355776563134</v>
      </c>
      <c r="H11" s="1">
        <f t="shared" si="2"/>
        <v>3960.4000000000015</v>
      </c>
      <c r="I11" s="1">
        <f t="shared" si="1"/>
        <v>39375.6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3.8+3.8+12.7+7.4+5+16.3</f>
        <v>49</v>
      </c>
      <c r="E12" s="1">
        <f>D12/D6*100</f>
        <v>0.05200373577857021</v>
      </c>
      <c r="F12" s="1">
        <f t="shared" si="3"/>
        <v>87.8136200716846</v>
      </c>
      <c r="G12" s="1">
        <f t="shared" si="0"/>
        <v>17.120894479385047</v>
      </c>
      <c r="H12" s="1">
        <f t="shared" si="2"/>
        <v>6.799999999999997</v>
      </c>
      <c r="I12" s="1">
        <f t="shared" si="1"/>
        <v>237.2</v>
      </c>
    </row>
    <row r="13" spans="1:9" ht="18.75" thickBot="1">
      <c r="A13" s="29" t="s">
        <v>35</v>
      </c>
      <c r="B13" s="50">
        <f>B6-B8-B9-B10-B11-B12</f>
        <v>1788.3999999999971</v>
      </c>
      <c r="C13" s="50">
        <f>C6-C8-C9-C10-C11-C12</f>
        <v>3698.1999999999725</v>
      </c>
      <c r="D13" s="50">
        <f>D6-D8-D9-D10-D11-D12</f>
        <v>1063.8000000000102</v>
      </c>
      <c r="E13" s="1">
        <f>D13/D6*100</f>
        <v>1.1290117167600717</v>
      </c>
      <c r="F13" s="1">
        <f t="shared" si="3"/>
        <v>59.48333706106082</v>
      </c>
      <c r="G13" s="1">
        <f t="shared" si="0"/>
        <v>28.765345303120927</v>
      </c>
      <c r="H13" s="1">
        <f t="shared" si="2"/>
        <v>724.599999999987</v>
      </c>
      <c r="I13" s="1">
        <f t="shared" si="1"/>
        <v>2634.3999999999623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5164.3+574.5+4623.4+2805.2+358.8+626.5+552.8+632.3+5118.8+101.4+166.3+0.1+1058.1+4.5+4222.3+101.4+4273.5+934.6+5187.7+0.2+1536.8+16+1026+471.5+1411.4+11.3+2729.9+4996.6+194.4+3533.4+1472.3+168.5</f>
        <v>54074.8</v>
      </c>
      <c r="E18" s="3">
        <f>D18/D144*100</f>
        <v>21.881371974178467</v>
      </c>
      <c r="F18" s="3">
        <f>D18/B18*100</f>
        <v>83.6109552016798</v>
      </c>
      <c r="G18" s="3">
        <f t="shared" si="0"/>
        <v>23.90903435441389</v>
      </c>
      <c r="H18" s="3">
        <f>B18-D18</f>
        <v>10599.5</v>
      </c>
      <c r="I18" s="3">
        <f t="shared" si="1"/>
        <v>172094.10000000003</v>
      </c>
    </row>
    <row r="19" spans="1:9" s="44" customFormat="1" ht="18.75">
      <c r="A19" s="119" t="s">
        <v>108</v>
      </c>
      <c r="B19" s="120">
        <v>62168.2</v>
      </c>
      <c r="C19" s="121">
        <v>186519.2</v>
      </c>
      <c r="D19" s="122">
        <f>20724.4+1058.1+4.5+4107.3+4273.5+909.7+5187.7+0.2+1026+1411.4+1.1+2729.9+0.1+4996.6+194.4+3533.4+1472.3+168.5</f>
        <v>51799.1</v>
      </c>
      <c r="E19" s="123">
        <f>D19/D18*100</f>
        <v>95.79157019535901</v>
      </c>
      <c r="F19" s="108">
        <f t="shared" si="3"/>
        <v>83.32089396186475</v>
      </c>
      <c r="G19" s="108">
        <f t="shared" si="0"/>
        <v>27.7714573084165</v>
      </c>
      <c r="H19" s="108">
        <f t="shared" si="2"/>
        <v>10369.099999999999</v>
      </c>
      <c r="I19" s="108">
        <f t="shared" si="1"/>
        <v>134720.1</v>
      </c>
    </row>
    <row r="20" spans="1:9" ht="18">
      <c r="A20" s="29" t="s">
        <v>5</v>
      </c>
      <c r="B20" s="49">
        <v>49042.2</v>
      </c>
      <c r="C20" s="50">
        <v>169195.9</v>
      </c>
      <c r="D20" s="51">
        <f>5164.3+574.5+4352.6-225.6+2461.2+632.3+5026.9+4104.6-0.1+3875.3+3989.4+855.4+280+4996.6+192.6+3533.4+437.2+168.1</f>
        <v>40418.7</v>
      </c>
      <c r="E20" s="1">
        <f>D20/D18*100</f>
        <v>74.74590752069355</v>
      </c>
      <c r="F20" s="1">
        <f t="shared" si="3"/>
        <v>82.41616403831802</v>
      </c>
      <c r="G20" s="1">
        <f t="shared" si="0"/>
        <v>23.888699430659962</v>
      </c>
      <c r="H20" s="1">
        <f t="shared" si="2"/>
        <v>8623.5</v>
      </c>
      <c r="I20" s="1">
        <f t="shared" si="1"/>
        <v>128777.2</v>
      </c>
    </row>
    <row r="21" spans="1:9" ht="18">
      <c r="A21" s="29" t="s">
        <v>2</v>
      </c>
      <c r="B21" s="49">
        <v>2528.3</v>
      </c>
      <c r="C21" s="50">
        <v>12491.1</v>
      </c>
      <c r="D21" s="51">
        <f>11+1.8+42.7+3+47.6+40.1+0.7+2.5+101.4-0.1+82.5+53+0.2+1536.8+83.2+0.7+12.8+1.8+77.1+0.2</f>
        <v>2098.9999999999995</v>
      </c>
      <c r="E21" s="1">
        <f>D21/D18*100</f>
        <v>3.8816602188080203</v>
      </c>
      <c r="F21" s="1">
        <f t="shared" si="3"/>
        <v>83.02021120911282</v>
      </c>
      <c r="G21" s="1">
        <f t="shared" si="0"/>
        <v>16.803964422668933</v>
      </c>
      <c r="H21" s="1">
        <f t="shared" si="2"/>
        <v>429.30000000000064</v>
      </c>
      <c r="I21" s="1">
        <f t="shared" si="1"/>
        <v>10392.1</v>
      </c>
    </row>
    <row r="22" spans="1:9" ht="18">
      <c r="A22" s="29" t="s">
        <v>1</v>
      </c>
      <c r="B22" s="49">
        <v>1016.9</v>
      </c>
      <c r="C22" s="50">
        <v>3253.3</v>
      </c>
      <c r="D22" s="51">
        <f>173.9+19+7.6+19.5+89.8+0.1+92.4+48.6+202.1+56.1+96.9</f>
        <v>806.0000000000001</v>
      </c>
      <c r="E22" s="1">
        <f>D22/D18*100</f>
        <v>1.4905279353784018</v>
      </c>
      <c r="F22" s="1">
        <f t="shared" si="3"/>
        <v>79.2604975907169</v>
      </c>
      <c r="G22" s="1">
        <f t="shared" si="0"/>
        <v>24.77484400454923</v>
      </c>
      <c r="H22" s="1">
        <f t="shared" si="2"/>
        <v>210.89999999999986</v>
      </c>
      <c r="I22" s="1">
        <f t="shared" si="1"/>
        <v>2447.3</v>
      </c>
    </row>
    <row r="23" spans="1:9" ht="18">
      <c r="A23" s="29" t="s">
        <v>0</v>
      </c>
      <c r="B23" s="49">
        <v>7643.3</v>
      </c>
      <c r="C23" s="50">
        <v>24676.2</v>
      </c>
      <c r="D23" s="51">
        <f>96.9+173.9+611.9+463.4+109.9+698.9+114.7+0.2+702.4+1027.2+819.6+1945.5+240.6</f>
        <v>7005.1</v>
      </c>
      <c r="E23" s="1">
        <f>D23/D18*100</f>
        <v>12.954463077071022</v>
      </c>
      <c r="F23" s="1">
        <f t="shared" si="3"/>
        <v>91.65020344615546</v>
      </c>
      <c r="G23" s="1">
        <f t="shared" si="0"/>
        <v>28.38808244381226</v>
      </c>
      <c r="H23" s="1">
        <f t="shared" si="2"/>
        <v>638.1999999999998</v>
      </c>
      <c r="I23" s="1">
        <f t="shared" si="1"/>
        <v>17671.1</v>
      </c>
    </row>
    <row r="24" spans="1:9" ht="18">
      <c r="A24" s="29" t="s">
        <v>15</v>
      </c>
      <c r="B24" s="49">
        <v>459.1</v>
      </c>
      <c r="C24" s="50">
        <v>1528.1</v>
      </c>
      <c r="D24" s="51">
        <f>111+58.1+166.1+55.7</f>
        <v>390.9</v>
      </c>
      <c r="E24" s="1">
        <f>D24/D18*100</f>
        <v>0.7228875557561008</v>
      </c>
      <c r="F24" s="1">
        <f t="shared" si="3"/>
        <v>85.14484861685906</v>
      </c>
      <c r="G24" s="1">
        <f t="shared" si="0"/>
        <v>25.58078659773575</v>
      </c>
      <c r="H24" s="1">
        <f t="shared" si="2"/>
        <v>68.20000000000005</v>
      </c>
      <c r="I24" s="1">
        <f t="shared" si="1"/>
        <v>1137.1999999999998</v>
      </c>
    </row>
    <row r="25" spans="1:9" ht="18.75" thickBot="1">
      <c r="A25" s="29" t="s">
        <v>35</v>
      </c>
      <c r="B25" s="50">
        <f>B18-B20-B21-B22-B23-B24</f>
        <v>3984.500000000007</v>
      </c>
      <c r="C25" s="50">
        <f>C18-C20-C21-C22-C23-C24</f>
        <v>15024.300000000027</v>
      </c>
      <c r="D25" s="50">
        <f>D18-D20-D21-D22-D23-D24</f>
        <v>3355.1000000000054</v>
      </c>
      <c r="E25" s="1">
        <f>D25/D18*100</f>
        <v>6.204553692292908</v>
      </c>
      <c r="F25" s="1">
        <f t="shared" si="3"/>
        <v>84.20378968502948</v>
      </c>
      <c r="G25" s="1">
        <f t="shared" si="0"/>
        <v>22.33115685922139</v>
      </c>
      <c r="H25" s="1">
        <f t="shared" si="2"/>
        <v>629.4000000000015</v>
      </c>
      <c r="I25" s="1">
        <f t="shared" si="1"/>
        <v>11669.20000000002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</f>
        <v>12251.099999999999</v>
      </c>
      <c r="E33" s="3">
        <f>D33/D144*100</f>
        <v>4.9574085561640135</v>
      </c>
      <c r="F33" s="3">
        <f>D33/B33*100</f>
        <v>84.23010285462846</v>
      </c>
      <c r="G33" s="3">
        <f t="shared" si="0"/>
        <v>29.172202934579172</v>
      </c>
      <c r="H33" s="3">
        <f t="shared" si="2"/>
        <v>2293.7000000000007</v>
      </c>
      <c r="I33" s="3">
        <f t="shared" si="1"/>
        <v>29744.699999999997</v>
      </c>
    </row>
    <row r="34" spans="1:9" ht="18">
      <c r="A34" s="29" t="s">
        <v>3</v>
      </c>
      <c r="B34" s="49">
        <v>9615.4</v>
      </c>
      <c r="C34" s="50">
        <v>29626.4</v>
      </c>
      <c r="D34" s="51">
        <f>1216.2+1064.6-0.1+1185.2+1240.8+0.1+1202.8+1206.8+1191.1</f>
        <v>8307.500000000002</v>
      </c>
      <c r="E34" s="1">
        <f>D34/D33*100</f>
        <v>67.81023744806592</v>
      </c>
      <c r="F34" s="1">
        <f t="shared" si="3"/>
        <v>86.3978617634212</v>
      </c>
      <c r="G34" s="1">
        <f t="shared" si="0"/>
        <v>28.040868954716068</v>
      </c>
      <c r="H34" s="1">
        <f t="shared" si="2"/>
        <v>1307.8999999999978</v>
      </c>
      <c r="I34" s="1">
        <f t="shared" si="1"/>
        <v>21318.9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1271.3</v>
      </c>
      <c r="C36" s="50">
        <v>2423.5</v>
      </c>
      <c r="D36" s="51">
        <f>6.5+2.8+10.2+0.8+23.6+67.7+80.5+1.3+36.1+6.9+3.3+7.6-0.1+154.9+32.2+23.8+2.3+86.1+23.3+3.4+0.7+1.8+4.8+6+11.6+1.8+11.8+146.5+0.1+108.8+11.7+126.6+38.9+18.4</f>
        <v>1062.7</v>
      </c>
      <c r="E36" s="1">
        <f>D36/D33*100</f>
        <v>8.674323122005372</v>
      </c>
      <c r="F36" s="1">
        <f t="shared" si="3"/>
        <v>83.59159915047589</v>
      </c>
      <c r="G36" s="1">
        <f t="shared" si="0"/>
        <v>43.849804002475764</v>
      </c>
      <c r="H36" s="1">
        <f t="shared" si="2"/>
        <v>208.5999999999999</v>
      </c>
      <c r="I36" s="1">
        <f t="shared" si="1"/>
        <v>1360.8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19+12.3+0.1+11.9+3.2</f>
        <v>46.50000000000001</v>
      </c>
      <c r="E37" s="19">
        <f>D37/D33*100</f>
        <v>0.37955775399760033</v>
      </c>
      <c r="F37" s="19">
        <f t="shared" si="3"/>
        <v>25.354416575790623</v>
      </c>
      <c r="G37" s="19">
        <f t="shared" si="0"/>
        <v>9.020368574199807</v>
      </c>
      <c r="H37" s="19">
        <f t="shared" si="2"/>
        <v>136.9</v>
      </c>
      <c r="I37" s="19">
        <f t="shared" si="1"/>
        <v>469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3.4+3.4+3.4+3.4</f>
        <v>13.6</v>
      </c>
      <c r="E38" s="1">
        <f>D38/D33*100</f>
        <v>0.11101043987886802</v>
      </c>
      <c r="F38" s="1">
        <f t="shared" si="3"/>
        <v>40.476190476190474</v>
      </c>
      <c r="G38" s="1">
        <f t="shared" si="0"/>
        <v>28.813559322033893</v>
      </c>
      <c r="H38" s="1">
        <f t="shared" si="2"/>
        <v>20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3441.0999999999995</v>
      </c>
      <c r="C39" s="49">
        <f>C33-C34-C36-C37-C35-C38</f>
        <v>9383.199999999993</v>
      </c>
      <c r="D39" s="49">
        <f>D33-D34-D36-D37-D35-D38</f>
        <v>2820.799999999997</v>
      </c>
      <c r="E39" s="1">
        <f>D39/D33*100</f>
        <v>23.024871236052252</v>
      </c>
      <c r="F39" s="1">
        <f t="shared" si="3"/>
        <v>81.97378745168689</v>
      </c>
      <c r="G39" s="1">
        <f t="shared" si="0"/>
        <v>30.062238895046455</v>
      </c>
      <c r="H39" s="1">
        <f>B39-D39</f>
        <v>620.3000000000025</v>
      </c>
      <c r="I39" s="1">
        <f t="shared" si="1"/>
        <v>6562.399999999996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</f>
        <v>141.99999999999997</v>
      </c>
      <c r="E43" s="3">
        <f>D43/D144*100</f>
        <v>0.057460310908840004</v>
      </c>
      <c r="F43" s="3">
        <f>D43/B43*100</f>
        <v>48.931771192281175</v>
      </c>
      <c r="G43" s="3">
        <f t="shared" si="0"/>
        <v>17.7300536895992</v>
      </c>
      <c r="H43" s="3">
        <f t="shared" si="2"/>
        <v>148.20000000000002</v>
      </c>
      <c r="I43" s="3">
        <f t="shared" si="1"/>
        <v>658.9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193+223+8.7+101.1+200.9+9+241+299.2+7.6+43.6+283.1+0.8+48.7+276.1</f>
        <v>1935.7999999999997</v>
      </c>
      <c r="E45" s="3">
        <f>D45/D144*100</f>
        <v>0.7833216187136091</v>
      </c>
      <c r="F45" s="3">
        <f>D45/B45*100</f>
        <v>84.76223837463876</v>
      </c>
      <c r="G45" s="3">
        <f aca="true" t="shared" si="4" ref="G45:G75">D45/C45*100</f>
        <v>28.693821890193284</v>
      </c>
      <c r="H45" s="3">
        <f>B45-D45</f>
        <v>348</v>
      </c>
      <c r="I45" s="3">
        <f aca="true" t="shared" si="5" ref="I45:I76">C45-D45</f>
        <v>4810.6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193+222.7+1.6+196.4+240.9+0.1+199.7+265.9+214</f>
        <v>1534.3000000000002</v>
      </c>
      <c r="E46" s="1">
        <f>D46/D45*100</f>
        <v>79.25922099390435</v>
      </c>
      <c r="F46" s="1">
        <f aca="true" t="shared" si="6" ref="F46:F73">D46/B46*100</f>
        <v>84.92748809919186</v>
      </c>
      <c r="G46" s="1">
        <f t="shared" si="4"/>
        <v>26.656126756892935</v>
      </c>
      <c r="H46" s="1">
        <f aca="true" t="shared" si="7" ref="H46:H73">B46-D46</f>
        <v>272.2999999999997</v>
      </c>
      <c r="I46" s="1">
        <f t="shared" si="5"/>
        <v>4221.599999999999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0.01549746874677136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3.8+1+5.7-0.1+1.3+4.1</f>
        <v>15.8</v>
      </c>
      <c r="E48" s="1">
        <f>D48/D45*100</f>
        <v>0.8162000206632918</v>
      </c>
      <c r="F48" s="1">
        <f t="shared" si="6"/>
        <v>81.44329896907217</v>
      </c>
      <c r="G48" s="1">
        <f t="shared" si="4"/>
        <v>26.245847176079735</v>
      </c>
      <c r="H48" s="1">
        <f t="shared" si="7"/>
        <v>3.599999999999998</v>
      </c>
      <c r="I48" s="1">
        <f t="shared" si="5"/>
        <v>44.400000000000006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4.7+90.3+4.8+67.1+3.1+1.1+45.6+36.3</f>
        <v>252.99999999999994</v>
      </c>
      <c r="E49" s="1">
        <f>D49/D45*100</f>
        <v>13.069531976443846</v>
      </c>
      <c r="F49" s="1">
        <f t="shared" si="6"/>
        <v>86.40710382513659</v>
      </c>
      <c r="G49" s="1">
        <f t="shared" si="4"/>
        <v>46.99981422998327</v>
      </c>
      <c r="H49" s="1">
        <f t="shared" si="7"/>
        <v>39.80000000000007</v>
      </c>
      <c r="I49" s="1">
        <f t="shared" si="5"/>
        <v>285.3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132.39999999999958</v>
      </c>
      <c r="E50" s="1">
        <f>D50/D45*100</f>
        <v>6.839549540241739</v>
      </c>
      <c r="F50" s="1">
        <f t="shared" si="6"/>
        <v>80.38858530661794</v>
      </c>
      <c r="G50" s="1">
        <f t="shared" si="4"/>
        <v>33.8792221084952</v>
      </c>
      <c r="H50" s="1">
        <f t="shared" si="7"/>
        <v>32.30000000000021</v>
      </c>
      <c r="I50" s="1">
        <f t="shared" si="5"/>
        <v>258.4000000000014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</f>
        <v>3646.2000000000003</v>
      </c>
      <c r="E51" s="3">
        <f>D51/D144*100</f>
        <v>1.4754351101113556</v>
      </c>
      <c r="F51" s="3">
        <f>D51/B51*100</f>
        <v>71.45908868201862</v>
      </c>
      <c r="G51" s="3">
        <f t="shared" si="4"/>
        <v>25.66354863911823</v>
      </c>
      <c r="H51" s="3">
        <f>B51-D51</f>
        <v>1456.2999999999997</v>
      </c>
      <c r="I51" s="3">
        <f t="shared" si="5"/>
        <v>10561.5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260.4+390.2+0.1+271.7+395.7-0.1+282.9+391.4+0.1+7.8+263.9</f>
        <v>2264.1</v>
      </c>
      <c r="E52" s="1">
        <f>D52/D51*100</f>
        <v>62.094783610334034</v>
      </c>
      <c r="F52" s="1">
        <f t="shared" si="6"/>
        <v>82.64646833363753</v>
      </c>
      <c r="G52" s="1">
        <f t="shared" si="4"/>
        <v>25.93738186067292</v>
      </c>
      <c r="H52" s="1">
        <f t="shared" si="7"/>
        <v>475.4000000000001</v>
      </c>
      <c r="I52" s="1">
        <f t="shared" si="5"/>
        <v>6465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1.7+1.5+4.6+9.7+8-0.1+0.1+5.9</f>
        <v>31.4</v>
      </c>
      <c r="E54" s="1">
        <f>D54/D51*100</f>
        <v>0.8611705337063242</v>
      </c>
      <c r="F54" s="1">
        <f t="shared" si="6"/>
        <v>37.38095238095238</v>
      </c>
      <c r="G54" s="1">
        <f t="shared" si="4"/>
        <v>11.907470610542283</v>
      </c>
      <c r="H54" s="1">
        <f t="shared" si="7"/>
        <v>52.6</v>
      </c>
      <c r="I54" s="1">
        <f t="shared" si="5"/>
        <v>232.29999999999998</v>
      </c>
    </row>
    <row r="55" spans="1:9" ht="18">
      <c r="A55" s="29" t="s">
        <v>0</v>
      </c>
      <c r="B55" s="49">
        <v>325.2</v>
      </c>
      <c r="C55" s="50">
        <v>709.9</v>
      </c>
      <c r="D55" s="51">
        <f>1.1+7.6+5.9+0.3+0.2+6.8+0.3+67.1+16.4-0.1+19.5+19.3+76.2+4.5+12.1</f>
        <v>237.20000000000002</v>
      </c>
      <c r="E55" s="1">
        <f>D55/D51*100</f>
        <v>6.505402885195546</v>
      </c>
      <c r="F55" s="1">
        <f t="shared" si="6"/>
        <v>72.93972939729399</v>
      </c>
      <c r="G55" s="1">
        <f t="shared" si="4"/>
        <v>33.413156782645444</v>
      </c>
      <c r="H55" s="1">
        <f t="shared" si="7"/>
        <v>87.99999999999997</v>
      </c>
      <c r="I55" s="1">
        <f t="shared" si="5"/>
        <v>472.69999999999993</v>
      </c>
    </row>
    <row r="56" spans="1:9" ht="18.75" thickBot="1">
      <c r="A56" s="29" t="s">
        <v>35</v>
      </c>
      <c r="B56" s="50">
        <f>B51-B52-B55-B54-B53</f>
        <v>1953.8</v>
      </c>
      <c r="C56" s="50">
        <f>C51-C52-C55-C54-C53</f>
        <v>4494.100000000001</v>
      </c>
      <c r="D56" s="50">
        <f>D51-D52-D55-D54-D53</f>
        <v>1113.5000000000002</v>
      </c>
      <c r="E56" s="1">
        <f>D56/D51*100</f>
        <v>30.538642970764084</v>
      </c>
      <c r="F56" s="1">
        <f t="shared" si="6"/>
        <v>56.991503736308744</v>
      </c>
      <c r="G56" s="1">
        <f t="shared" si="4"/>
        <v>24.776929752341957</v>
      </c>
      <c r="H56" s="1">
        <f t="shared" si="7"/>
        <v>840.2999999999997</v>
      </c>
      <c r="I56" s="1">
        <f>C56-D56</f>
        <v>3380.6000000000013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36.1+65.6+6.5+0.4+1.3+60.3+3+39.2+0.1+14.1+69.1+5.2-0.1+1.8+81+43+6.1+66+42.4</f>
        <v>541.0999999999999</v>
      </c>
      <c r="E58" s="3">
        <f>D58/D144*100</f>
        <v>0.21895615656882628</v>
      </c>
      <c r="F58" s="3">
        <f>D58/B58*100</f>
        <v>69.22092874504284</v>
      </c>
      <c r="G58" s="3">
        <f t="shared" si="4"/>
        <v>9.87228607918263</v>
      </c>
      <c r="H58" s="3">
        <f>B58-D58</f>
        <v>240.60000000000014</v>
      </c>
      <c r="I58" s="3">
        <f t="shared" si="5"/>
        <v>4939.9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36.1+65.6+39.2+69.1+1.8+43+66+41.2</f>
        <v>361.99999999999994</v>
      </c>
      <c r="E59" s="1">
        <f>D59/D58*100</f>
        <v>66.90075771576419</v>
      </c>
      <c r="F59" s="1">
        <f t="shared" si="6"/>
        <v>82.62953663547134</v>
      </c>
      <c r="G59" s="1">
        <f t="shared" si="4"/>
        <v>25.383914171516718</v>
      </c>
      <c r="H59" s="1">
        <f t="shared" si="7"/>
        <v>76.10000000000008</v>
      </c>
      <c r="I59" s="1">
        <f t="shared" si="5"/>
        <v>1064.1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206.4</v>
      </c>
      <c r="C61" s="50">
        <v>420.8</v>
      </c>
      <c r="D61" s="51">
        <f>1.3+56.1+4.9+63.5+3.5+0.7</f>
        <v>130</v>
      </c>
      <c r="E61" s="1">
        <f>D61/D58*100</f>
        <v>24.02513398632416</v>
      </c>
      <c r="F61" s="1">
        <f t="shared" si="6"/>
        <v>62.98449612403101</v>
      </c>
      <c r="G61" s="1">
        <f t="shared" si="4"/>
        <v>30.893536121673005</v>
      </c>
      <c r="H61" s="1">
        <f t="shared" si="7"/>
        <v>76.4</v>
      </c>
      <c r="I61" s="1">
        <f t="shared" si="5"/>
        <v>290.8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137.20000000000002</v>
      </c>
      <c r="C63" s="50">
        <f>C58-C59-C61-C62-C60</f>
        <v>505.1999999999998</v>
      </c>
      <c r="D63" s="50">
        <f>D58-D59-D61-D62-D60</f>
        <v>49.099999999999966</v>
      </c>
      <c r="E63" s="1">
        <f>D63/D58*100</f>
        <v>9.074108297911657</v>
      </c>
      <c r="F63" s="1">
        <f t="shared" si="6"/>
        <v>35.78717201166178</v>
      </c>
      <c r="G63" s="1">
        <f t="shared" si="4"/>
        <v>9.718923198733172</v>
      </c>
      <c r="H63" s="1">
        <f t="shared" si="7"/>
        <v>88.10000000000005</v>
      </c>
      <c r="I63" s="1">
        <f t="shared" si="5"/>
        <v>456.09999999999985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262.3</v>
      </c>
      <c r="C68" s="53">
        <f>C69+C70</f>
        <v>493.1</v>
      </c>
      <c r="D68" s="54">
        <f>SUM(D69:D70)</f>
        <v>171.89999999999998</v>
      </c>
      <c r="E68" s="42">
        <f>D68/D144*100</f>
        <v>0.06955934820584224</v>
      </c>
      <c r="F68" s="112">
        <f>D68/B68*100</f>
        <v>65.53564620663361</v>
      </c>
      <c r="G68" s="3">
        <f t="shared" si="4"/>
        <v>34.86108294463597</v>
      </c>
      <c r="H68" s="3">
        <f>B68-D68</f>
        <v>90.40000000000003</v>
      </c>
      <c r="I68" s="3">
        <f t="shared" si="5"/>
        <v>321.20000000000005</v>
      </c>
    </row>
    <row r="69" spans="1:9" ht="18">
      <c r="A69" s="29" t="s">
        <v>8</v>
      </c>
      <c r="B69" s="49">
        <v>256.7</v>
      </c>
      <c r="C69" s="50">
        <v>273.9</v>
      </c>
      <c r="D69" s="51">
        <f>0.2+12.6+73.3+85.8</f>
        <v>171.89999999999998</v>
      </c>
      <c r="E69" s="1">
        <f>D69/D68*100</f>
        <v>100</v>
      </c>
      <c r="F69" s="1">
        <f t="shared" si="6"/>
        <v>66.96532917802882</v>
      </c>
      <c r="G69" s="1">
        <f t="shared" si="4"/>
        <v>62.76013143483022</v>
      </c>
      <c r="H69" s="1">
        <f t="shared" si="7"/>
        <v>84.80000000000001</v>
      </c>
      <c r="I69" s="1">
        <f t="shared" si="5"/>
        <v>102</v>
      </c>
    </row>
    <row r="70" spans="1:9" ht="18.75" thickBot="1">
      <c r="A70" s="29" t="s">
        <v>9</v>
      </c>
      <c r="B70" s="49">
        <f>0.2+5.4</f>
        <v>5.6000000000000005</v>
      </c>
      <c r="C70" s="50">
        <f>202.8+16.4</f>
        <v>219.20000000000002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5.6000000000000005</v>
      </c>
      <c r="I70" s="1">
        <f t="shared" si="5"/>
        <v>219.20000000000002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16819.7+70.7+110</f>
        <v>17000.4</v>
      </c>
      <c r="C89" s="53">
        <f>47925.9+539.6+110</f>
        <v>48575.5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</f>
        <v>12784.199999999995</v>
      </c>
      <c r="E89" s="3">
        <f>D89/D144*100</f>
        <v>5.173127512118255</v>
      </c>
      <c r="F89" s="3">
        <f aca="true" t="shared" si="10" ref="F89:F95">D89/B89*100</f>
        <v>75.19940707277473</v>
      </c>
      <c r="G89" s="3">
        <f t="shared" si="8"/>
        <v>26.318205679818007</v>
      </c>
      <c r="H89" s="3">
        <f aca="true" t="shared" si="11" ref="H89:H95">B89-D89</f>
        <v>4216.200000000006</v>
      </c>
      <c r="I89" s="3">
        <f t="shared" si="9"/>
        <v>35791.3</v>
      </c>
    </row>
    <row r="90" spans="1:9" ht="18">
      <c r="A90" s="29" t="s">
        <v>3</v>
      </c>
      <c r="B90" s="49">
        <f>13055.3+83.8</f>
        <v>13139.099999999999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</f>
        <v>10781.000000000002</v>
      </c>
      <c r="E90" s="1">
        <f>D90/D89*100</f>
        <v>84.33065815616155</v>
      </c>
      <c r="F90" s="1">
        <f t="shared" si="10"/>
        <v>82.0528042255558</v>
      </c>
      <c r="G90" s="1">
        <f t="shared" si="8"/>
        <v>27.198647762248353</v>
      </c>
      <c r="H90" s="1">
        <f t="shared" si="11"/>
        <v>2358.0999999999967</v>
      </c>
      <c r="I90" s="1">
        <f t="shared" si="9"/>
        <v>28857</v>
      </c>
    </row>
    <row r="91" spans="1:9" ht="18">
      <c r="A91" s="29" t="s">
        <v>33</v>
      </c>
      <c r="B91" s="49">
        <v>1196.4</v>
      </c>
      <c r="C91" s="50">
        <v>2406.5</v>
      </c>
      <c r="D91" s="51">
        <f>15.4+0.6+1.6+3.7+2.5+4.3+0.4+4.2+0.8+56.6+102.4+16.1+0.1+47.1+29.8+64+59.3+87.7+34.7</f>
        <v>531.3</v>
      </c>
      <c r="E91" s="1">
        <f>D91/D89*100</f>
        <v>4.15591120289107</v>
      </c>
      <c r="F91" s="1">
        <f t="shared" si="10"/>
        <v>44.40822467402206</v>
      </c>
      <c r="G91" s="1">
        <f t="shared" si="8"/>
        <v>22.07770621234157</v>
      </c>
      <c r="H91" s="1">
        <f t="shared" si="11"/>
        <v>665.1000000000001</v>
      </c>
      <c r="I91" s="1">
        <f t="shared" si="9"/>
        <v>1875.2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2664.900000000003</v>
      </c>
      <c r="C93" s="127">
        <f>C89-C90-C91-C92</f>
        <v>6531</v>
      </c>
      <c r="D93" s="127">
        <f>D89-D90-D91-D92</f>
        <v>1471.8999999999935</v>
      </c>
      <c r="E93" s="128">
        <f>D93/D89*100</f>
        <v>11.513430640947373</v>
      </c>
      <c r="F93" s="128">
        <f t="shared" si="10"/>
        <v>55.232841757664154</v>
      </c>
      <c r="G93" s="128">
        <f>D93/C93*100</f>
        <v>22.53713060787006</v>
      </c>
      <c r="H93" s="128">
        <f t="shared" si="11"/>
        <v>1193.0000000000093</v>
      </c>
      <c r="I93" s="128">
        <f>C93-D93</f>
        <v>5059.100000000007</v>
      </c>
    </row>
    <row r="94" spans="1:9" ht="18.75">
      <c r="A94" s="135" t="s">
        <v>12</v>
      </c>
      <c r="B94" s="140">
        <v>19830.6</v>
      </c>
      <c r="C94" s="142">
        <f>48638.3+1900</f>
        <v>50538.3</v>
      </c>
      <c r="D94" s="141">
        <f>3479.6+8.1+4.1+53.2+1101.8+1997.1+228.6+3048.1+0.1+314.6+1021.4+1907+2.5+299.7+94.1+2183.5+8+2623.6+342.3+2.2+8.5+1.3+1.6+10.6+34.2+57.7</f>
        <v>18833.5</v>
      </c>
      <c r="E94" s="134">
        <f>D94/D144*100</f>
        <v>7.620977221842525</v>
      </c>
      <c r="F94" s="138">
        <f t="shared" si="10"/>
        <v>94.97191209544845</v>
      </c>
      <c r="G94" s="125">
        <f>D94/C94*100</f>
        <v>37.2657964355746</v>
      </c>
      <c r="H94" s="139">
        <f t="shared" si="11"/>
        <v>997.0999999999985</v>
      </c>
      <c r="I94" s="134">
        <f>C94-D94</f>
        <v>31704.800000000003</v>
      </c>
    </row>
    <row r="95" spans="1:9" ht="18.75" thickBot="1">
      <c r="A95" s="136" t="s">
        <v>110</v>
      </c>
      <c r="B95" s="143">
        <v>1542</v>
      </c>
      <c r="C95" s="144">
        <v>4853.7</v>
      </c>
      <c r="D95" s="145">
        <f>600+69+9+48.5+2.5+299.7+50.5+190.4+1.3+10.6+6.7</f>
        <v>1288.2</v>
      </c>
      <c r="E95" s="146">
        <f>D95/D94*100</f>
        <v>6.839939469562216</v>
      </c>
      <c r="F95" s="147">
        <f t="shared" si="10"/>
        <v>83.54085603112841</v>
      </c>
      <c r="G95" s="148">
        <f>D95/C95*100</f>
        <v>26.540577291550775</v>
      </c>
      <c r="H95" s="137">
        <f t="shared" si="11"/>
        <v>253.79999999999995</v>
      </c>
      <c r="I95" s="96">
        <f>C95-D95</f>
        <v>3565.5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2639.7-5.4</f>
        <v>2634.2999999999997</v>
      </c>
      <c r="C101" s="105">
        <f>6061.2+4589.8-16.4</f>
        <v>10634.6</v>
      </c>
      <c r="D101" s="90">
        <f>110.5+80.7+66.2+55.7+33+106.8+21.7+2.2+3.9+0.4+5.9+27.7+127.6+1.1+13.8+50.2+3.3+23.2+111+21.4+3.2+5.8+132.8+36.6+20.9+0.1+13.6+84.8+20.8+33.6+130.7</f>
        <v>1349.1999999999996</v>
      </c>
      <c r="E101" s="25">
        <f>D101/D144*100</f>
        <v>0.5459538836493446</v>
      </c>
      <c r="F101" s="25">
        <f>D101/B101*100</f>
        <v>51.21664199218008</v>
      </c>
      <c r="G101" s="25">
        <f aca="true" t="shared" si="12" ref="G101:G142">D101/C101*100</f>
        <v>12.686889962951117</v>
      </c>
      <c r="H101" s="25">
        <f aca="true" t="shared" si="13" ref="H101:H106">B101-D101</f>
        <v>1285.1000000000001</v>
      </c>
      <c r="I101" s="25">
        <f aca="true" t="shared" si="14" ref="I101:I142">C101-D101</f>
        <v>9285.400000000001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2382-5.4</f>
        <v>2376.6</v>
      </c>
      <c r="C103" s="51">
        <f>5036.9+4586-16.4</f>
        <v>9606.5</v>
      </c>
      <c r="D103" s="51">
        <f>110.3+80.7+66.2+32.9+19.7+106.6+21.7+3.9+5.8+27.6+127.6+1.1+0.1+13.7+10.7+3.3+110.8+21.4+3.1+2+132.8+20.9+0.1+78+20.6+33.3+130.5</f>
        <v>1185.4</v>
      </c>
      <c r="E103" s="1">
        <f>D103/D101*100</f>
        <v>87.85947227986959</v>
      </c>
      <c r="F103" s="1">
        <f aca="true" t="shared" si="15" ref="F103:F142">D103/B103*100</f>
        <v>49.8779769418497</v>
      </c>
      <c r="G103" s="1">
        <f t="shared" si="12"/>
        <v>12.339561755061677</v>
      </c>
      <c r="H103" s="1">
        <f t="shared" si="13"/>
        <v>1191.1999999999998</v>
      </c>
      <c r="I103" s="1">
        <f t="shared" si="14"/>
        <v>8421.1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163.7999999999995</v>
      </c>
      <c r="E105" s="96">
        <f>D105/D101*100</f>
        <v>12.140527720130414</v>
      </c>
      <c r="F105" s="96">
        <f t="shared" si="15"/>
        <v>63.56228172293349</v>
      </c>
      <c r="G105" s="96">
        <f t="shared" si="12"/>
        <v>15.932302305223173</v>
      </c>
      <c r="H105" s="96">
        <f>B105-D105</f>
        <v>93.90000000000032</v>
      </c>
      <c r="I105" s="96">
        <f t="shared" si="14"/>
        <v>864.3000000000009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62316.399999999994</v>
      </c>
      <c r="C106" s="93">
        <f>SUM(C107:C141)-C114-C118+C142-C134-C135-C108-C111-C121-C122-C132</f>
        <v>149159.8</v>
      </c>
      <c r="D106" s="93">
        <f>SUM(D107:D141)-D114-D118+D142-D134-D135-D108-D111-D121-D122-D132</f>
        <v>47173.3</v>
      </c>
      <c r="E106" s="94">
        <f>D106/D144*100</f>
        <v>19.088679468985795</v>
      </c>
      <c r="F106" s="94">
        <f>D106/B106*100</f>
        <v>75.69965530743113</v>
      </c>
      <c r="G106" s="94">
        <f t="shared" si="12"/>
        <v>31.626014515975488</v>
      </c>
      <c r="H106" s="94">
        <f t="shared" si="13"/>
        <v>15143.099999999991</v>
      </c>
      <c r="I106" s="94">
        <f t="shared" si="14"/>
        <v>101986.49999999999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114.2+9+1.8-0.1+90.7+22.4+38.1+76.9+3.3+8.3+1.4+33.8+39+2.5+0.1+67.3+0.2+4+0.9+2.5</f>
        <v>516.3000000000001</v>
      </c>
      <c r="E107" s="6">
        <f>D107/D106*100</f>
        <v>1.094475052625108</v>
      </c>
      <c r="F107" s="6">
        <f t="shared" si="15"/>
        <v>59.392614747497994</v>
      </c>
      <c r="G107" s="6">
        <f t="shared" si="12"/>
        <v>28.68652072452495</v>
      </c>
      <c r="H107" s="6">
        <f aca="true" t="shared" si="16" ref="H107:H142">B107-D107</f>
        <v>352.9999999999999</v>
      </c>
      <c r="I107" s="6">
        <f t="shared" si="14"/>
        <v>1283.5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96.8+90.7+64.1+48.5</f>
        <v>300.1</v>
      </c>
      <c r="E108" s="1"/>
      <c r="F108" s="1">
        <f t="shared" si="15"/>
        <v>73.97091446881933</v>
      </c>
      <c r="G108" s="1">
        <f t="shared" si="12"/>
        <v>36.43316741532111</v>
      </c>
      <c r="H108" s="1">
        <f t="shared" si="16"/>
        <v>105.59999999999997</v>
      </c>
      <c r="I108" s="1">
        <f t="shared" si="14"/>
        <v>523.6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20.7+31.6+0.1+27.7</f>
        <v>80.1</v>
      </c>
      <c r="E109" s="6">
        <f>D109/D106*100</f>
        <v>0.1697994416332968</v>
      </c>
      <c r="F109" s="6">
        <f>D109/B109*100</f>
        <v>26.435643564356432</v>
      </c>
      <c r="G109" s="6">
        <f t="shared" si="12"/>
        <v>8.862580216862137</v>
      </c>
      <c r="H109" s="6">
        <f t="shared" si="16"/>
        <v>222.9</v>
      </c>
      <c r="I109" s="6">
        <f t="shared" si="14"/>
        <v>823.6999999999999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5.3+5.3+0.5+1.7</f>
        <v>12.799999999999999</v>
      </c>
      <c r="E110" s="6">
        <f>D110/D106*100</f>
        <v>0.027133993169865155</v>
      </c>
      <c r="F110" s="6">
        <f t="shared" si="15"/>
        <v>32.405063291139236</v>
      </c>
      <c r="G110" s="6">
        <f t="shared" si="12"/>
        <v>15.130023640661939</v>
      </c>
      <c r="H110" s="6">
        <f t="shared" si="16"/>
        <v>26.700000000000003</v>
      </c>
      <c r="I110" s="6">
        <f t="shared" si="14"/>
        <v>71.8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</f>
        <v>16.4</v>
      </c>
      <c r="E112" s="6">
        <f>D112/D106*100</f>
        <v>0.03476542874888972</v>
      </c>
      <c r="F112" s="6">
        <f t="shared" si="15"/>
        <v>73.21428571428571</v>
      </c>
      <c r="G112" s="6">
        <f t="shared" si="12"/>
        <v>24.332344213649847</v>
      </c>
      <c r="H112" s="6">
        <f t="shared" si="16"/>
        <v>6</v>
      </c>
      <c r="I112" s="6">
        <f t="shared" si="14"/>
        <v>51.00000000000001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96.4+0.6+6.3+86+10.4+21.5+5.3+0.1+11.6+102.1+10.6+3.5</f>
        <v>354.40000000000003</v>
      </c>
      <c r="E113" s="6">
        <f>D113/D106*100</f>
        <v>0.7512724358906415</v>
      </c>
      <c r="F113" s="6">
        <f t="shared" si="15"/>
        <v>61.17728292767134</v>
      </c>
      <c r="G113" s="6">
        <f t="shared" si="12"/>
        <v>23.12561174551387</v>
      </c>
      <c r="H113" s="6">
        <f t="shared" si="16"/>
        <v>224.89999999999992</v>
      </c>
      <c r="I113" s="6">
        <f t="shared" si="14"/>
        <v>1178.1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0.07631435579024574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188.7</v>
      </c>
      <c r="I116" s="6">
        <f t="shared" si="14"/>
        <v>245.2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1.6+18.3+17.8+0.8+2.2+4+0.6+16.7+3.7</f>
        <v>65.7</v>
      </c>
      <c r="E117" s="6">
        <f>D117/D106*100</f>
        <v>0.13927369931719852</v>
      </c>
      <c r="F117" s="6">
        <f t="shared" si="15"/>
        <v>74.74402730375427</v>
      </c>
      <c r="G117" s="6">
        <f t="shared" si="12"/>
        <v>32.142857142857146</v>
      </c>
      <c r="H117" s="6">
        <f t="shared" si="16"/>
        <v>22.200000000000003</v>
      </c>
      <c r="I117" s="6">
        <f t="shared" si="14"/>
        <v>138.7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</f>
        <v>50.099999999999994</v>
      </c>
      <c r="E118" s="1"/>
      <c r="F118" s="1">
        <f t="shared" si="15"/>
        <v>74.88789237668159</v>
      </c>
      <c r="G118" s="1">
        <f t="shared" si="12"/>
        <v>33.22281167108753</v>
      </c>
      <c r="H118" s="1">
        <f t="shared" si="16"/>
        <v>16.80000000000001</v>
      </c>
      <c r="I118" s="1">
        <f t="shared" si="14"/>
        <v>100.70000000000002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0.5291128668123705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0.2344546597333661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</f>
        <v>196.1</v>
      </c>
      <c r="E123" s="19">
        <f>D123/D106*100</f>
        <v>0.41570125473519975</v>
      </c>
      <c r="F123" s="6">
        <f t="shared" si="15"/>
        <v>24.851096185527815</v>
      </c>
      <c r="G123" s="6">
        <f t="shared" si="12"/>
        <v>6.684163883018609</v>
      </c>
      <c r="H123" s="6">
        <f t="shared" si="16"/>
        <v>593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0.27536763380980345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0.004239686432791431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3+3+4.9+21.9-0.1+12.2+1.6+6.9+7.8+0.7</f>
        <v>61.89999999999999</v>
      </c>
      <c r="E127" s="19">
        <f>D127/D106*100</f>
        <v>0.13121829509489474</v>
      </c>
      <c r="F127" s="6">
        <f t="shared" si="15"/>
        <v>69.00780379041247</v>
      </c>
      <c r="G127" s="6">
        <f t="shared" si="12"/>
        <v>47.87316318638823</v>
      </c>
      <c r="H127" s="6">
        <f t="shared" si="16"/>
        <v>27.80000000000001</v>
      </c>
      <c r="I127" s="6">
        <f t="shared" si="14"/>
        <v>67.40000000000002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8.7+23.6+6.2+5.1</f>
        <v>43.6</v>
      </c>
      <c r="E128" s="19">
        <f>D128/D106*100</f>
        <v>0.09242516423485318</v>
      </c>
      <c r="F128" s="6">
        <f t="shared" si="15"/>
        <v>31.480144404332133</v>
      </c>
      <c r="G128" s="6">
        <f t="shared" si="12"/>
        <v>6.707692307692308</v>
      </c>
      <c r="H128" s="6">
        <f t="shared" si="16"/>
        <v>94.9</v>
      </c>
      <c r="I128" s="6">
        <f t="shared" si="14"/>
        <v>606.4</v>
      </c>
    </row>
    <row r="129" spans="1:9" s="2" customFormat="1" ht="35.25" customHeight="1">
      <c r="A129" s="17" t="s">
        <v>71</v>
      </c>
      <c r="B129" s="80">
        <f>156.7-110</f>
        <v>46.69999999999999</v>
      </c>
      <c r="C129" s="60">
        <f>171.5+14.8-110</f>
        <v>76.30000000000001</v>
      </c>
      <c r="D129" s="83">
        <f>5.6+5.6+3.5+1.3</f>
        <v>16</v>
      </c>
      <c r="E129" s="19">
        <f>D129/D106*100</f>
        <v>0.033917491462331445</v>
      </c>
      <c r="F129" s="6">
        <f t="shared" si="15"/>
        <v>34.26124197002142</v>
      </c>
      <c r="G129" s="6">
        <f t="shared" si="12"/>
        <v>20.969855832241148</v>
      </c>
      <c r="H129" s="6">
        <f t="shared" si="16"/>
        <v>30.69999999999999</v>
      </c>
      <c r="I129" s="6">
        <f t="shared" si="14"/>
        <v>60.30000000000001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</f>
        <v>59.9</v>
      </c>
      <c r="E131" s="19">
        <f>D131/D106*100</f>
        <v>0.12697860866210334</v>
      </c>
      <c r="F131" s="6">
        <f t="shared" si="15"/>
        <v>22.595247076574875</v>
      </c>
      <c r="G131" s="6">
        <f>D131/C131*100</f>
        <v>22.595247076574875</v>
      </c>
      <c r="H131" s="6">
        <f t="shared" si="16"/>
        <v>205.20000000000002</v>
      </c>
      <c r="I131" s="6">
        <f t="shared" si="14"/>
        <v>205.20000000000002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21.9+41.8+0.1+6.1+26+3.6+0.1+41-0.1+21.3+6.2+7.1+43.4+4.5+8.8+48.5</f>
        <v>280.29999999999995</v>
      </c>
      <c r="E133" s="19">
        <f>D133/D106*100</f>
        <v>0.5941920535557189</v>
      </c>
      <c r="F133" s="6">
        <f t="shared" si="15"/>
        <v>86.45897594077728</v>
      </c>
      <c r="G133" s="6">
        <f t="shared" si="12"/>
        <v>28.436644009333467</v>
      </c>
      <c r="H133" s="6">
        <f t="shared" si="16"/>
        <v>43.900000000000034</v>
      </c>
      <c r="I133" s="6">
        <f t="shared" si="14"/>
        <v>705.4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21.9+39.7+0.1+6.1+19+41-0.1+21.3+43.3+8.5+32.3</f>
        <v>233.10000000000002</v>
      </c>
      <c r="E134" s="1">
        <f>D134/D133*100</f>
        <v>83.16089903674636</v>
      </c>
      <c r="F134" s="1">
        <f aca="true" t="shared" si="17" ref="F134:F141">D134/B134*100</f>
        <v>87.30337078651687</v>
      </c>
      <c r="G134" s="1">
        <f t="shared" si="12"/>
        <v>27.46553552492047</v>
      </c>
      <c r="H134" s="1">
        <f t="shared" si="16"/>
        <v>33.89999999999998</v>
      </c>
      <c r="I134" s="1">
        <f t="shared" si="14"/>
        <v>615.6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7+6+0.2+7.1</f>
        <v>20.299999999999997</v>
      </c>
      <c r="E135" s="1">
        <f>D135/D133*100</f>
        <v>7.242240456653586</v>
      </c>
      <c r="F135" s="1">
        <f t="shared" si="17"/>
        <v>97.1291866028708</v>
      </c>
      <c r="G135" s="1">
        <f>D135/C135*100</f>
        <v>77.18631178707223</v>
      </c>
      <c r="H135" s="1">
        <f t="shared" si="16"/>
        <v>0.6000000000000014</v>
      </c>
      <c r="I135" s="1">
        <f t="shared" si="14"/>
        <v>6.0000000000000036</v>
      </c>
    </row>
    <row r="136" spans="1:9" s="2" customFormat="1" ht="56.25">
      <c r="A136" s="124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0.5115181681162861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1.5055126522842368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4.438951695132628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</f>
        <v>523.2</v>
      </c>
      <c r="E140" s="19">
        <f>D140/D106*100</f>
        <v>1.1091019708182384</v>
      </c>
      <c r="F140" s="113">
        <f t="shared" si="17"/>
        <v>97.2129319955407</v>
      </c>
      <c r="G140" s="6">
        <f t="shared" si="12"/>
        <v>97.2129319955407</v>
      </c>
      <c r="H140" s="6">
        <f t="shared" si="16"/>
        <v>15</v>
      </c>
      <c r="I140" s="6">
        <f t="shared" si="14"/>
        <v>15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74.5945269887839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1236.9+618.4+618.4+618.4+618.5+618.4+618.4+618.5+618.4</f>
        <v>6184.299999999999</v>
      </c>
      <c r="E142" s="19">
        <f>D142/D106*100</f>
        <v>13.10974640315602</v>
      </c>
      <c r="F142" s="6">
        <f t="shared" si="15"/>
        <v>83.33288416967606</v>
      </c>
      <c r="G142" s="6">
        <f t="shared" si="12"/>
        <v>27.7778775928205</v>
      </c>
      <c r="H142" s="6">
        <f t="shared" si="16"/>
        <v>1236.9000000000005</v>
      </c>
      <c r="I142" s="6">
        <f t="shared" si="14"/>
        <v>16079.100000000002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67723</v>
      </c>
      <c r="C143" s="84">
        <f>C43+C68+C71+C76+C78+C86+C101+C106+C99+C83+C97</f>
        <v>164960.59999999998</v>
      </c>
      <c r="D143" s="60">
        <f>D43+D68+D71+D76+D78+D86+D101+D106+D99+D83+D97</f>
        <v>48836.4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247127.10000000003</v>
      </c>
      <c r="E144" s="38">
        <v>100</v>
      </c>
      <c r="F144" s="3">
        <f>D144/B144*100</f>
        <v>80.7264848238765</v>
      </c>
      <c r="G144" s="3">
        <f aca="true" t="shared" si="18" ref="G144:G150">D144/C144*100</f>
        <v>27.575523654325885</v>
      </c>
      <c r="H144" s="3">
        <f aca="true" t="shared" si="19" ref="H144:H150">B144-D144</f>
        <v>59001.79999999993</v>
      </c>
      <c r="I144" s="3">
        <f aca="true" t="shared" si="20" ref="I144:I150">C144-D144</f>
        <v>649055.7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158282.90000000002</v>
      </c>
      <c r="C145" s="67">
        <f>C8+C20+C34+C52+C59+C90+C114+C118+C46+C134</f>
        <v>507335.6</v>
      </c>
      <c r="D145" s="67">
        <f>D8+D20+D34+D52+D59+D90+D114+D118+D46+D134</f>
        <v>131389.6</v>
      </c>
      <c r="E145" s="6">
        <f>D145/D144*100</f>
        <v>53.1668117337192</v>
      </c>
      <c r="F145" s="6">
        <f aca="true" t="shared" si="21" ref="F145:F156">D145/B145*100</f>
        <v>83.00934592429124</v>
      </c>
      <c r="G145" s="6">
        <f t="shared" si="18"/>
        <v>25.897965764673327</v>
      </c>
      <c r="H145" s="6">
        <f t="shared" si="19"/>
        <v>26893.300000000017</v>
      </c>
      <c r="I145" s="18">
        <f t="shared" si="20"/>
        <v>375946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36957.7</v>
      </c>
      <c r="C146" s="68">
        <f>C11+C23+C36+C55+C61+C91+C49+C135+C108+C111+C95+C132</f>
        <v>96347.79999999999</v>
      </c>
      <c r="D146" s="68">
        <f>D11+D23+D36+D55+D61+D91+D49+D135+D108+D111+D95+D132</f>
        <v>30856.999999999996</v>
      </c>
      <c r="E146" s="6">
        <f>D146/D144*100</f>
        <v>12.486287420521663</v>
      </c>
      <c r="F146" s="6">
        <f t="shared" si="21"/>
        <v>83.49274981938811</v>
      </c>
      <c r="G146" s="6">
        <f t="shared" si="18"/>
        <v>32.02667834657356</v>
      </c>
      <c r="H146" s="6">
        <f t="shared" si="19"/>
        <v>6100.700000000001</v>
      </c>
      <c r="I146" s="18">
        <f t="shared" si="20"/>
        <v>65490.79999999999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8291.699999999999</v>
      </c>
      <c r="C147" s="67">
        <f>C22+C10+C54+C48+C60+C35+C102+C122</f>
        <v>25686.8</v>
      </c>
      <c r="D147" s="67">
        <f>D22+D10+D54+D48+D60+D35+D102+D122</f>
        <v>6495.3</v>
      </c>
      <c r="E147" s="6">
        <f>D147/D144*100</f>
        <v>2.6283236439872435</v>
      </c>
      <c r="F147" s="6">
        <f t="shared" si="21"/>
        <v>78.33496146749161</v>
      </c>
      <c r="G147" s="6">
        <f t="shared" si="18"/>
        <v>25.28652848934083</v>
      </c>
      <c r="H147" s="6">
        <f t="shared" si="19"/>
        <v>1796.3999999999987</v>
      </c>
      <c r="I147" s="18">
        <f t="shared" si="20"/>
        <v>19191.5</v>
      </c>
      <c r="K147" s="46"/>
      <c r="L147" s="47"/>
    </row>
    <row r="148" spans="1:12" ht="21" customHeight="1">
      <c r="A148" s="23" t="s">
        <v>15</v>
      </c>
      <c r="B148" s="67">
        <f>B12+B24+B103+B62+B38+B92</f>
        <v>2925.1</v>
      </c>
      <c r="C148" s="67">
        <f>C12+C24+C103+C62+C38+C92</f>
        <v>14596.9</v>
      </c>
      <c r="D148" s="67">
        <f>D12+D24+D103+D62+D38+D92</f>
        <v>1638.9</v>
      </c>
      <c r="E148" s="6">
        <f>D148/D144*100</f>
        <v>0.6631810109049149</v>
      </c>
      <c r="F148" s="6">
        <f t="shared" si="21"/>
        <v>56.02885371440293</v>
      </c>
      <c r="G148" s="6">
        <f t="shared" si="18"/>
        <v>11.22772643506498</v>
      </c>
      <c r="H148" s="6">
        <f t="shared" si="19"/>
        <v>1286.1999999999998</v>
      </c>
      <c r="I148" s="18">
        <f t="shared" si="20"/>
        <v>12958</v>
      </c>
      <c r="K148" s="46"/>
      <c r="L148" s="102"/>
    </row>
    <row r="149" spans="1:12" ht="18.75">
      <c r="A149" s="23" t="s">
        <v>2</v>
      </c>
      <c r="B149" s="67">
        <f>B9+B21+B47+B53+B121</f>
        <v>2613.2000000000003</v>
      </c>
      <c r="C149" s="67">
        <f>C9+C21+C47+C53+C121</f>
        <v>12618.400000000001</v>
      </c>
      <c r="D149" s="67">
        <f>D9+D21+D47+D53+D121</f>
        <v>2100.4999999999995</v>
      </c>
      <c r="E149" s="6">
        <f>D149/D144*100</f>
        <v>0.849967486366327</v>
      </c>
      <c r="F149" s="6">
        <f t="shared" si="21"/>
        <v>80.38037654982394</v>
      </c>
      <c r="G149" s="6">
        <f t="shared" si="18"/>
        <v>16.646326000126795</v>
      </c>
      <c r="H149" s="6">
        <f t="shared" si="19"/>
        <v>512.7000000000007</v>
      </c>
      <c r="I149" s="18">
        <f t="shared" si="20"/>
        <v>10517.900000000001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97058.29999999994</v>
      </c>
      <c r="C150" s="67">
        <f>C144-C145-C146-C147-C148-C149</f>
        <v>239597.3</v>
      </c>
      <c r="D150" s="67">
        <f>D144-D145-D146-D147-D148-D149</f>
        <v>74645.80000000003</v>
      </c>
      <c r="E150" s="6">
        <f>D150/D144*100</f>
        <v>30.205428704500648</v>
      </c>
      <c r="F150" s="6">
        <f t="shared" si="21"/>
        <v>76.90820877761107</v>
      </c>
      <c r="G150" s="43">
        <f t="shared" si="18"/>
        <v>31.154691643019365</v>
      </c>
      <c r="H150" s="6">
        <f t="shared" si="19"/>
        <v>22412.499999999913</v>
      </c>
      <c r="I150" s="6">
        <f t="shared" si="20"/>
        <v>164951.49999999994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72+2507+500.9+784.3+577.6+1236.9+2501.8+375+180.7+310.2-4.2+554.9+23.5+182.4+693.6</f>
        <v>10496.6</v>
      </c>
      <c r="E154" s="6"/>
      <c r="F154" s="6">
        <f t="shared" si="21"/>
        <v>20.118257002942048</v>
      </c>
      <c r="G154" s="6">
        <f t="shared" si="22"/>
        <v>9.906546289882046</v>
      </c>
      <c r="H154" s="6">
        <f t="shared" si="24"/>
        <v>41677.9</v>
      </c>
      <c r="I154" s="6">
        <f t="shared" si="23"/>
        <v>95459.59999999999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>
        <f>5.2</f>
        <v>5.2</v>
      </c>
      <c r="E156" s="19"/>
      <c r="F156" s="6">
        <f t="shared" si="21"/>
        <v>0.384387936132466</v>
      </c>
      <c r="G156" s="6">
        <f t="shared" si="22"/>
        <v>0.038018921724889236</v>
      </c>
      <c r="H156" s="6">
        <f t="shared" si="24"/>
        <v>1347.6</v>
      </c>
      <c r="I156" s="6">
        <f t="shared" si="23"/>
        <v>13672.199999999999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98.8+11.3+146.1</f>
        <v>256.2</v>
      </c>
      <c r="E160" s="24"/>
      <c r="F160" s="6">
        <f>D160/B160*100</f>
        <v>15.527272727272726</v>
      </c>
      <c r="G160" s="6">
        <f t="shared" si="22"/>
        <v>6.889319135204904</v>
      </c>
      <c r="H160" s="6">
        <f t="shared" si="24"/>
        <v>1393.8</v>
      </c>
      <c r="I160" s="6">
        <f t="shared" si="23"/>
        <v>3462.6000000000004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261202.40000000005</v>
      </c>
      <c r="E161" s="25"/>
      <c r="F161" s="3">
        <f>D161/B161*100</f>
        <v>71.44354849076893</v>
      </c>
      <c r="G161" s="3">
        <f t="shared" si="22"/>
        <v>25.482546908381824</v>
      </c>
      <c r="H161" s="3">
        <f>B161-D161</f>
        <v>104404.2999999999</v>
      </c>
      <c r="I161" s="3">
        <f t="shared" si="23"/>
        <v>763822.2999999999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247127.10000000003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247127.10000000003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2015-04-17T05:00:24Z</dcterms:modified>
  <cp:category/>
  <cp:version/>
  <cp:contentType/>
  <cp:contentStatus/>
</cp:coreProperties>
</file>